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c5929237360917/NOOE/Entre chiens/Docs Stagiaires/"/>
    </mc:Choice>
  </mc:AlternateContent>
  <xr:revisionPtr revIDLastSave="302" documentId="8_{17FE4EB5-4E70-425E-A6EC-F30CB929A27B}" xr6:coauthVersionLast="47" xr6:coauthVersionMax="47" xr10:uidLastSave="{601377AB-965B-4FD8-B252-F0801EAF3653}"/>
  <bookViews>
    <workbookView xWindow="-110" yWindow="-110" windowWidth="19420" windowHeight="10420" xr2:uid="{54F15BC3-535B-471A-B75B-9CFDA64CED88}"/>
  </bookViews>
  <sheets>
    <sheet name="CHIEN" sheetId="1" r:id="rId1"/>
    <sheet name="CHA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I5" i="2"/>
  <c r="B24" i="2"/>
  <c r="B22" i="2"/>
  <c r="B6" i="2"/>
  <c r="C5" i="2"/>
  <c r="I4" i="2"/>
  <c r="I6" i="1"/>
  <c r="I5" i="1"/>
  <c r="I4" i="1"/>
  <c r="C5" i="1"/>
  <c r="B25" i="1"/>
  <c r="B12" i="2" l="1"/>
  <c r="B27" i="2" s="1"/>
  <c r="B13" i="1"/>
  <c r="B23" i="1"/>
  <c r="B28" i="1" l="1"/>
</calcChain>
</file>

<file path=xl/sharedStrings.xml><?xml version="1.0" encoding="utf-8"?>
<sst xmlns="http://schemas.openxmlformats.org/spreadsheetml/2006/main" count="79" uniqueCount="42">
  <si>
    <t>Stérilisé</t>
  </si>
  <si>
    <t>Race</t>
  </si>
  <si>
    <t>Activité</t>
  </si>
  <si>
    <t>Total facteurs</t>
  </si>
  <si>
    <t>ALIMENT</t>
  </si>
  <si>
    <t>%Protéines</t>
  </si>
  <si>
    <t xml:space="preserve">si Energie Métabolisable connue : </t>
  </si>
  <si>
    <t>kcal/100g</t>
  </si>
  <si>
    <t>%Cendres</t>
  </si>
  <si>
    <t>%Cellulose</t>
  </si>
  <si>
    <t>%Humidité</t>
  </si>
  <si>
    <t>%ENA</t>
  </si>
  <si>
    <t>Besoin énergétique quotidien</t>
  </si>
  <si>
    <t>kcal/jour</t>
  </si>
  <si>
    <t>Densité énergétique aliment</t>
  </si>
  <si>
    <t>%Lipides</t>
  </si>
  <si>
    <t xml:space="preserve">Quantité aliment : </t>
  </si>
  <si>
    <t>Grammes par jour</t>
  </si>
  <si>
    <t>CHIEN ADULTE</t>
  </si>
  <si>
    <t>oui</t>
  </si>
  <si>
    <t>Note d'état corporel (sur 9)</t>
  </si>
  <si>
    <t>Poids Actuel (kg)</t>
  </si>
  <si>
    <t>Poids Optimal (kg)</t>
  </si>
  <si>
    <t>labrador/golden/race nordique</t>
  </si>
  <si>
    <t>Facteur</t>
  </si>
  <si>
    <t>Valeur</t>
  </si>
  <si>
    <t>K1</t>
  </si>
  <si>
    <t>K2</t>
  </si>
  <si>
    <t>K3</t>
  </si>
  <si>
    <t>lévrier/dogue allemand</t>
  </si>
  <si>
    <t>autre</t>
  </si>
  <si>
    <t>actif</t>
  </si>
  <si>
    <t>sportif/travail</t>
  </si>
  <si>
    <t>sédentaire</t>
  </si>
  <si>
    <t>Mettre 8% si non fournie</t>
  </si>
  <si>
    <t>CHAT ADULTE</t>
  </si>
  <si>
    <t>vit en majorité à l'intérieur</t>
  </si>
  <si>
    <t>a régulièrement accès libre à l'extérieur</t>
  </si>
  <si>
    <t>Mettre 5% si non fournie</t>
  </si>
  <si>
    <t>Dre Sophie AUGUSTIN</t>
  </si>
  <si>
    <t>CALCULATEUR DE RATION CHAT</t>
  </si>
  <si>
    <t>CALCULATEUR DE RATION CHIEN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</si>
</sst>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164" fontId="0" fillId="0" borderId="0" xfId="0" applyNumberFormat="1"/>
    <xf numFmtId="1" fontId="5" fillId="3" borderId="0" xfId="0" applyNumberFormat="1" applyFont="1" applyFill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7" fillId="0" borderId="0" xfId="0" applyNumberFormat="1" applyFont="1"/>
    <xf numFmtId="0" fontId="8" fillId="0" borderId="0" xfId="0" applyFont="1"/>
    <xf numFmtId="0" fontId="5" fillId="3" borderId="1" xfId="0" applyFont="1" applyFill="1" applyBorder="1"/>
    <xf numFmtId="1" fontId="5" fillId="3" borderId="2" xfId="0" applyNumberFormat="1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0" fillId="2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0</xdr:rowOff>
    </xdr:from>
    <xdr:to>
      <xdr:col>0</xdr:col>
      <xdr:colOff>1610445</xdr:colOff>
      <xdr:row>0</xdr:row>
      <xdr:rowOff>945478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6089417-1806-4FC6-AF3A-B502BCF31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0"/>
          <a:ext cx="1337395" cy="945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0</xdr:rowOff>
    </xdr:from>
    <xdr:to>
      <xdr:col>0</xdr:col>
      <xdr:colOff>1610445</xdr:colOff>
      <xdr:row>0</xdr:row>
      <xdr:rowOff>1028028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9CCC97E-39FD-44C8-A03A-86BAE07EB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0"/>
          <a:ext cx="1337395" cy="9454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BA3BE1A-D053-4838-8E1E-6DB4FABDF937}" name="Facteurs" displayName="Facteurs" ref="H3:I6" totalsRowShown="0">
  <autoFilter ref="H3:I6" xr:uid="{4BA3BE1A-D053-4838-8E1E-6DB4FABDF937}"/>
  <tableColumns count="2">
    <tableColumn id="1" xr3:uid="{09777C2F-924A-43F1-9F54-D55FFA2DA871}" name="Facteur"/>
    <tableColumn id="2" xr3:uid="{691453D8-1D08-461F-9201-B056ED4153A6}" name="Valeu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C9B011-FD95-4B3D-AE9C-EBE3C6D36CE1}" name="Race_K2" displayName="Race_K2" ref="H8:I11" totalsRowShown="0">
  <autoFilter ref="H8:I11" xr:uid="{F3C9B011-FD95-4B3D-AE9C-EBE3C6D36CE1}"/>
  <tableColumns count="2">
    <tableColumn id="1" xr3:uid="{A180ABF1-CD5C-49B6-A637-FD634BA1CD89}" name="Race"/>
    <tableColumn id="2" xr3:uid="{56D05054-DCC9-4B39-9867-5AAAC123E260}" name="K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7C468C-7FB2-4BE9-AF87-1FB20F9A6A52}" name="Activité_K3" displayName="Activité_K3" ref="H13:I16" totalsRowShown="0">
  <autoFilter ref="H13:I16" xr:uid="{487C468C-7FB2-4BE9-AF87-1FB20F9A6A52}"/>
  <tableColumns count="2">
    <tableColumn id="1" xr3:uid="{65DB0172-7094-4D25-8013-B87DA6386015}" name="Activité"/>
    <tableColumn id="2" xr3:uid="{8ECB861E-5C33-4E25-8B70-C49B0F268B41}" name="K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B49995C-C74A-456A-88C5-FE968EF43968}" name="Facteurs5" displayName="Facteurs5" ref="H3:I5" totalsRowShown="0">
  <autoFilter ref="H3:I5" xr:uid="{4B49995C-C74A-456A-88C5-FE968EF43968}"/>
  <tableColumns count="2">
    <tableColumn id="1" xr3:uid="{DD593802-3963-45DE-9AD5-C74CBEDCEEF9}" name="Facteur"/>
    <tableColumn id="2" xr3:uid="{EBFD3553-6464-4C21-80FC-9BECF8F2E326}" name="Valeu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BD2BBAE-097D-4D09-B29C-DF02A11BD541}" name="Activité_K37" displayName="Activité_K37" ref="H11:I13" totalsRowShown="0">
  <autoFilter ref="H11:I13" xr:uid="{4BD2BBAE-097D-4D09-B29C-DF02A11BD541}"/>
  <tableColumns count="2">
    <tableColumn id="1" xr3:uid="{FA9FC0CF-1F06-407B-8D7D-CE4F1719799D}" name="Activité"/>
    <tableColumn id="2" xr3:uid="{FE1BA421-8803-4CFF-A66A-A99596BFA3BC}" name="K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92BE2-AB7F-49AC-91F3-DC666DEE8913}">
  <dimension ref="A1:I28"/>
  <sheetViews>
    <sheetView tabSelected="1" workbookViewId="0">
      <selection activeCell="B5" sqref="B5"/>
    </sheetView>
  </sheetViews>
  <sheetFormatPr baseColWidth="10" defaultRowHeight="14.5" x14ac:dyDescent="0.35"/>
  <cols>
    <col min="1" max="1" width="26.1796875" customWidth="1"/>
    <col min="2" max="2" width="28.08984375" customWidth="1"/>
    <col min="3" max="3" width="13.81640625" customWidth="1"/>
    <col min="8" max="8" width="27.1796875" hidden="1" customWidth="1"/>
    <col min="9" max="9" width="8.54296875" hidden="1" customWidth="1"/>
  </cols>
  <sheetData>
    <row r="1" spans="1:9" ht="78.5" customHeight="1" x14ac:dyDescent="0.35">
      <c r="B1" s="20" t="s">
        <v>41</v>
      </c>
      <c r="C1" s="20"/>
      <c r="D1" s="20"/>
      <c r="E1" s="20"/>
      <c r="F1" s="21" t="s">
        <v>39</v>
      </c>
      <c r="G1" s="22"/>
    </row>
    <row r="2" spans="1:9" x14ac:dyDescent="0.35">
      <c r="A2" s="3" t="s">
        <v>18</v>
      </c>
    </row>
    <row r="3" spans="1:9" x14ac:dyDescent="0.35">
      <c r="H3" t="s">
        <v>24</v>
      </c>
      <c r="I3" t="s">
        <v>25</v>
      </c>
    </row>
    <row r="4" spans="1:9" x14ac:dyDescent="0.35">
      <c r="A4" t="s">
        <v>21</v>
      </c>
      <c r="B4" s="19"/>
      <c r="H4" t="s">
        <v>26</v>
      </c>
      <c r="I4">
        <f>IF(B8="oui",0.8,1)</f>
        <v>0.8</v>
      </c>
    </row>
    <row r="5" spans="1:9" x14ac:dyDescent="0.35">
      <c r="A5" t="s">
        <v>20</v>
      </c>
      <c r="B5" s="19">
        <v>5</v>
      </c>
      <c r="C5" s="14" t="str">
        <f>IF($B$5&gt;7,"Cette ration doit être réalisée sous contrôle vétérinaire","")</f>
        <v/>
      </c>
      <c r="G5" s="5"/>
      <c r="H5" t="s">
        <v>27</v>
      </c>
      <c r="I5">
        <f>VLOOKUP(B9,Race_K2[],2,FALSE)</f>
        <v>1</v>
      </c>
    </row>
    <row r="6" spans="1:9" x14ac:dyDescent="0.35">
      <c r="A6" t="s">
        <v>22</v>
      </c>
      <c r="B6" s="13">
        <f>B4*100/(100+(B5-5)*10)</f>
        <v>0</v>
      </c>
      <c r="H6" t="s">
        <v>28</v>
      </c>
      <c r="I6">
        <f>VLOOKUP(B10,Activité_K3[],2,FALSE)</f>
        <v>0.8</v>
      </c>
    </row>
    <row r="7" spans="1:9" x14ac:dyDescent="0.35">
      <c r="H7" s="11"/>
      <c r="I7" s="12"/>
    </row>
    <row r="8" spans="1:9" x14ac:dyDescent="0.35">
      <c r="A8" t="s">
        <v>0</v>
      </c>
      <c r="B8" s="19" t="s">
        <v>19</v>
      </c>
      <c r="C8" s="2"/>
      <c r="H8" t="s">
        <v>1</v>
      </c>
      <c r="I8" t="s">
        <v>27</v>
      </c>
    </row>
    <row r="9" spans="1:9" x14ac:dyDescent="0.35">
      <c r="A9" t="s">
        <v>1</v>
      </c>
      <c r="B9" s="19" t="s">
        <v>30</v>
      </c>
      <c r="C9" s="2"/>
      <c r="H9" t="s">
        <v>23</v>
      </c>
      <c r="I9">
        <v>0.8</v>
      </c>
    </row>
    <row r="10" spans="1:9" x14ac:dyDescent="0.35">
      <c r="A10" t="s">
        <v>2</v>
      </c>
      <c r="B10" s="19" t="s">
        <v>33</v>
      </c>
      <c r="C10" s="2"/>
      <c r="H10" t="s">
        <v>29</v>
      </c>
      <c r="I10">
        <v>1.1000000000000001</v>
      </c>
    </row>
    <row r="11" spans="1:9" x14ac:dyDescent="0.35">
      <c r="A11" t="s">
        <v>3</v>
      </c>
      <c r="B11" s="9"/>
      <c r="H11" t="s">
        <v>30</v>
      </c>
      <c r="I11">
        <v>1</v>
      </c>
    </row>
    <row r="13" spans="1:9" x14ac:dyDescent="0.35">
      <c r="A13" s="7" t="s">
        <v>12</v>
      </c>
      <c r="B13" s="10">
        <f>130*B6^0.67*PRODUCT(Facteurs[Valeur])</f>
        <v>0</v>
      </c>
      <c r="C13" s="8" t="s">
        <v>13</v>
      </c>
      <c r="H13" t="s">
        <v>2</v>
      </c>
      <c r="I13" t="s">
        <v>28</v>
      </c>
    </row>
    <row r="14" spans="1:9" x14ac:dyDescent="0.35">
      <c r="H14" t="s">
        <v>33</v>
      </c>
      <c r="I14">
        <v>0.8</v>
      </c>
    </row>
    <row r="15" spans="1:9" x14ac:dyDescent="0.35">
      <c r="A15" s="4" t="s">
        <v>4</v>
      </c>
      <c r="B15" s="1" t="s">
        <v>6</v>
      </c>
      <c r="D15" s="19"/>
      <c r="E15" t="s">
        <v>7</v>
      </c>
      <c r="H15" t="s">
        <v>31</v>
      </c>
      <c r="I15">
        <v>1</v>
      </c>
    </row>
    <row r="16" spans="1:9" x14ac:dyDescent="0.35">
      <c r="A16" s="4"/>
      <c r="E16" s="5"/>
      <c r="H16" t="s">
        <v>32</v>
      </c>
      <c r="I16">
        <v>1.1000000000000001</v>
      </c>
    </row>
    <row r="17" spans="1:4" x14ac:dyDescent="0.35">
      <c r="A17" t="s">
        <v>5</v>
      </c>
      <c r="B17" s="19"/>
    </row>
    <row r="18" spans="1:4" x14ac:dyDescent="0.35">
      <c r="A18" t="s">
        <v>15</v>
      </c>
      <c r="B18" s="19"/>
    </row>
    <row r="19" spans="1:4" x14ac:dyDescent="0.35">
      <c r="A19" t="s">
        <v>8</v>
      </c>
      <c r="B19" s="19"/>
    </row>
    <row r="20" spans="1:4" x14ac:dyDescent="0.35">
      <c r="A20" t="s">
        <v>9</v>
      </c>
      <c r="B20" s="19"/>
    </row>
    <row r="21" spans="1:4" x14ac:dyDescent="0.35">
      <c r="A21" t="s">
        <v>10</v>
      </c>
      <c r="B21" s="19"/>
      <c r="C21" s="1" t="s">
        <v>34</v>
      </c>
    </row>
    <row r="23" spans="1:4" x14ac:dyDescent="0.35">
      <c r="A23" t="s">
        <v>11</v>
      </c>
      <c r="B23">
        <f>100-SUM(B17:B21)</f>
        <v>100</v>
      </c>
    </row>
    <row r="25" spans="1:4" x14ac:dyDescent="0.35">
      <c r="A25" s="7" t="s">
        <v>14</v>
      </c>
      <c r="B25" s="7">
        <f>IF(D15&gt;0,D15,3.5*(B17+B23)+8.5*B18)</f>
        <v>350</v>
      </c>
      <c r="C25" s="6" t="s">
        <v>7</v>
      </c>
    </row>
    <row r="28" spans="1:4" x14ac:dyDescent="0.35">
      <c r="A28" s="15" t="s">
        <v>16</v>
      </c>
      <c r="B28" s="16">
        <f>B13*100/B25</f>
        <v>0</v>
      </c>
      <c r="C28" s="17" t="s">
        <v>17</v>
      </c>
      <c r="D28" s="18"/>
    </row>
  </sheetData>
  <sheetProtection algorithmName="SHA-512" hashValue="YyegUzjej+eMMVD/q7Dg8lJvH3u0ZbeMTV8HufO0KLvDPWezYtrIqikr+OKZ+tKNfn075Y9dqR8yk1XgZtvptw==" saltValue="DthkveqhkiWZgMvGg48Z/A==" spinCount="100000" sheet="1" objects="1" scenarios="1" selectLockedCells="1"/>
  <protectedRanges>
    <protectedRange algorithmName="SHA-512" hashValue="7A//ZctiLGNIIcUvnZrnxuwrBE4OH4n1CTe98OcTDIWAufw6Teq7Ns8eYpoGu4CPHFWb3CQEb5BkSfmcjM04SQ==" saltValue="6eJFDsFcn9MAEFWGxt2TDQ==" spinCount="100000" sqref="B4:B5 B8:B10 D15 B17:B21" name="Plage1"/>
  </protectedRanges>
  <mergeCells count="2">
    <mergeCell ref="B1:E1"/>
    <mergeCell ref="F1:G1"/>
  </mergeCells>
  <conditionalFormatting sqref="B5">
    <cfRule type="cellIs" dxfId="1" priority="1" operator="greaterThanOrEqual">
      <formula>8</formula>
    </cfRule>
  </conditionalFormatting>
  <dataValidations count="4">
    <dataValidation type="list" showInputMessage="1" showErrorMessage="1" sqref="B5" xr:uid="{F3AD424A-15EA-4DDD-8B9C-D479D2709366}">
      <formula1>"1,2,3,4,5,6,7,8,9"</formula1>
    </dataValidation>
    <dataValidation type="list" showInputMessage="1" showErrorMessage="1" sqref="B8" xr:uid="{72B790B4-FA17-4A78-A0E3-0111CB16CB8C}">
      <formula1>"oui,non"</formula1>
    </dataValidation>
    <dataValidation type="list" showInputMessage="1" showErrorMessage="1" sqref="B10" xr:uid="{BE616571-1B82-41C6-B9DE-8570568BFC28}">
      <formula1>"sédentaire,actif,sportif/travail"</formula1>
    </dataValidation>
    <dataValidation type="list" showInputMessage="1" showErrorMessage="1" sqref="B9" xr:uid="{0CAA26A5-24B8-45F0-A191-33B758B7CE53}">
      <formula1>$H$9:$H$11</formula1>
    </dataValidation>
  </dataValidation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13AB8-64A9-4620-99BA-A6853788A71C}">
  <dimension ref="A1:I27"/>
  <sheetViews>
    <sheetView topLeftCell="A2" workbookViewId="0">
      <selection activeCell="B8" sqref="B8"/>
    </sheetView>
  </sheetViews>
  <sheetFormatPr baseColWidth="10" defaultRowHeight="14.5" x14ac:dyDescent="0.35"/>
  <cols>
    <col min="1" max="1" width="26.1796875" customWidth="1"/>
    <col min="2" max="2" width="28.08984375" customWidth="1"/>
    <col min="3" max="3" width="13.81640625" customWidth="1"/>
    <col min="6" max="6" width="24.7265625" customWidth="1"/>
    <col min="7" max="7" width="10.6328125" hidden="1" customWidth="1"/>
    <col min="8" max="8" width="17.1796875" hidden="1" customWidth="1"/>
    <col min="9" max="9" width="23.08984375" hidden="1" customWidth="1"/>
  </cols>
  <sheetData>
    <row r="1" spans="1:9" ht="81" customHeight="1" x14ac:dyDescent="0.35">
      <c r="B1" s="20" t="s">
        <v>40</v>
      </c>
      <c r="C1" s="20"/>
      <c r="D1" s="20"/>
      <c r="E1" s="20"/>
      <c r="F1" s="21" t="s">
        <v>39</v>
      </c>
      <c r="G1" s="22"/>
    </row>
    <row r="2" spans="1:9" x14ac:dyDescent="0.35">
      <c r="A2" s="3" t="s">
        <v>35</v>
      </c>
    </row>
    <row r="3" spans="1:9" x14ac:dyDescent="0.35">
      <c r="H3" t="s">
        <v>24</v>
      </c>
      <c r="I3" t="s">
        <v>25</v>
      </c>
    </row>
    <row r="4" spans="1:9" x14ac:dyDescent="0.35">
      <c r="A4" t="s">
        <v>21</v>
      </c>
      <c r="B4" s="19"/>
      <c r="H4" t="s">
        <v>26</v>
      </c>
      <c r="I4">
        <f>IF(B8="oui",0.8,1)</f>
        <v>0.8</v>
      </c>
    </row>
    <row r="5" spans="1:9" x14ac:dyDescent="0.35">
      <c r="A5" t="s">
        <v>20</v>
      </c>
      <c r="B5" s="19">
        <v>5</v>
      </c>
      <c r="C5" s="14" t="str">
        <f>IF($B$5&gt;7,"Cette ration doit être réalisée sous contrôle vétérinaire","")</f>
        <v/>
      </c>
      <c r="G5" s="5"/>
      <c r="H5" t="s">
        <v>28</v>
      </c>
      <c r="I5">
        <f>VLOOKUP(B9,Activité_K37[],2,FALSE)</f>
        <v>0.8</v>
      </c>
    </row>
    <row r="6" spans="1:9" x14ac:dyDescent="0.35">
      <c r="A6" t="s">
        <v>22</v>
      </c>
      <c r="B6" s="13">
        <f>B4*100/(100+(B5-5)*10)</f>
        <v>0</v>
      </c>
      <c r="H6" s="11"/>
      <c r="I6" s="12"/>
    </row>
    <row r="8" spans="1:9" x14ac:dyDescent="0.35">
      <c r="A8" t="s">
        <v>0</v>
      </c>
      <c r="B8" s="19" t="s">
        <v>19</v>
      </c>
      <c r="C8" s="2"/>
    </row>
    <row r="9" spans="1:9" x14ac:dyDescent="0.35">
      <c r="A9" t="s">
        <v>2</v>
      </c>
      <c r="B9" s="19" t="s">
        <v>36</v>
      </c>
      <c r="C9" s="2"/>
    </row>
    <row r="10" spans="1:9" x14ac:dyDescent="0.35">
      <c r="A10" t="s">
        <v>3</v>
      </c>
      <c r="B10" s="9"/>
    </row>
    <row r="11" spans="1:9" x14ac:dyDescent="0.35">
      <c r="H11" t="s">
        <v>2</v>
      </c>
      <c r="I11" t="s">
        <v>28</v>
      </c>
    </row>
    <row r="12" spans="1:9" x14ac:dyDescent="0.35">
      <c r="A12" s="7" t="s">
        <v>12</v>
      </c>
      <c r="B12" s="10">
        <f>130*B6^0.67*PRODUCT(Facteurs5[Valeur])</f>
        <v>0</v>
      </c>
      <c r="C12" s="8" t="s">
        <v>13</v>
      </c>
      <c r="H12" t="s">
        <v>36</v>
      </c>
      <c r="I12">
        <v>0.8</v>
      </c>
    </row>
    <row r="13" spans="1:9" x14ac:dyDescent="0.35">
      <c r="H13" t="s">
        <v>37</v>
      </c>
      <c r="I13">
        <v>1</v>
      </c>
    </row>
    <row r="14" spans="1:9" x14ac:dyDescent="0.35">
      <c r="A14" s="4" t="s">
        <v>4</v>
      </c>
      <c r="B14" s="1" t="s">
        <v>6</v>
      </c>
      <c r="D14" s="19"/>
      <c r="E14" t="s">
        <v>7</v>
      </c>
    </row>
    <row r="15" spans="1:9" x14ac:dyDescent="0.35">
      <c r="A15" s="4"/>
      <c r="E15" s="5"/>
    </row>
    <row r="16" spans="1:9" x14ac:dyDescent="0.35">
      <c r="A16" t="s">
        <v>5</v>
      </c>
      <c r="B16" s="19"/>
    </row>
    <row r="17" spans="1:4" x14ac:dyDescent="0.35">
      <c r="A17" t="s">
        <v>15</v>
      </c>
      <c r="B17" s="19"/>
    </row>
    <row r="18" spans="1:4" x14ac:dyDescent="0.35">
      <c r="A18" t="s">
        <v>8</v>
      </c>
      <c r="B18" s="19"/>
    </row>
    <row r="19" spans="1:4" x14ac:dyDescent="0.35">
      <c r="A19" t="s">
        <v>9</v>
      </c>
      <c r="B19" s="19"/>
    </row>
    <row r="20" spans="1:4" x14ac:dyDescent="0.35">
      <c r="A20" t="s">
        <v>10</v>
      </c>
      <c r="B20" s="19"/>
      <c r="C20" s="1" t="s">
        <v>38</v>
      </c>
    </row>
    <row r="22" spans="1:4" x14ac:dyDescent="0.35">
      <c r="A22" t="s">
        <v>11</v>
      </c>
      <c r="B22">
        <f>100-SUM(B16:B20)</f>
        <v>100</v>
      </c>
    </row>
    <row r="24" spans="1:4" x14ac:dyDescent="0.35">
      <c r="A24" s="7" t="s">
        <v>14</v>
      </c>
      <c r="B24" s="7">
        <f>IF(D14&gt;0,D14,3.5*(B16+B22)+8.5*B17)</f>
        <v>350</v>
      </c>
      <c r="C24" s="6" t="s">
        <v>7</v>
      </c>
    </row>
    <row r="27" spans="1:4" x14ac:dyDescent="0.35">
      <c r="A27" s="15" t="s">
        <v>16</v>
      </c>
      <c r="B27" s="16">
        <f>B12*100/B24</f>
        <v>0</v>
      </c>
      <c r="C27" s="17" t="s">
        <v>17</v>
      </c>
      <c r="D27" s="18"/>
    </row>
  </sheetData>
  <sheetProtection algorithmName="SHA-512" hashValue="6ED6y7HJ6uoOdvHzVZBIT8oiBn7YBgQzQ7nPMDxADiAE3awH9o/mXznC0HGCpJWcH+oGTK828FoYi5XeQnUJSQ==" saltValue="jIA9MpLp6ql1nzdb/+RVnA==" spinCount="100000" sheet="1" objects="1" scenarios="1" selectLockedCells="1"/>
  <mergeCells count="2">
    <mergeCell ref="B1:E1"/>
    <mergeCell ref="F1:G1"/>
  </mergeCells>
  <conditionalFormatting sqref="B5">
    <cfRule type="cellIs" dxfId="0" priority="1" operator="greaterThanOrEqual">
      <formula>8</formula>
    </cfRule>
  </conditionalFormatting>
  <dataValidations count="3">
    <dataValidation type="list" showInputMessage="1" showErrorMessage="1" sqref="B9" xr:uid="{6B6A3678-B0DF-454F-A338-B0F491BF62B6}">
      <formula1>$H$12:$H$13</formula1>
    </dataValidation>
    <dataValidation type="list" showInputMessage="1" showErrorMessage="1" sqref="B8" xr:uid="{88604E31-671B-4AEA-920B-158A6EE41D37}">
      <formula1>"oui,non"</formula1>
    </dataValidation>
    <dataValidation type="list" showInputMessage="1" showErrorMessage="1" sqref="B5" xr:uid="{A3ADAC11-BE56-40B6-9F88-CF2C46584914}">
      <formula1>"1,2,3,4,5,6,7,8,9"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CHIEN</vt:lpstr>
      <vt:lpstr>CHAT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Augustin</dc:creator>
  <cp:lastModifiedBy>Sophie Augustin</cp:lastModifiedBy>
  <dcterms:created xsi:type="dcterms:W3CDTF">2019-04-29T11:09:16Z</dcterms:created>
  <dcterms:modified xsi:type="dcterms:W3CDTF">2021-11-08T12:58:34Z</dcterms:modified>
</cp:coreProperties>
</file>